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ESTAÇÃO DE CONTAS\Portal da Transparencia\8-Financeiro\"/>
    </mc:Choice>
  </mc:AlternateContent>
  <xr:revisionPtr revIDLastSave="0" documentId="8_{DDC18196-42B8-458C-9D20-F769248AACBC}" xr6:coauthVersionLast="47" xr6:coauthVersionMax="47" xr10:uidLastSave="{00000000-0000-0000-0000-000000000000}"/>
  <bookViews>
    <workbookView xWindow="-120" yWindow="-120" windowWidth="24240" windowHeight="13020" xr2:uid="{5566E625-1662-46B4-9001-78FDCAC1199E}"/>
  </bookViews>
  <sheets>
    <sheet name="08_2025" sheetId="1" r:id="rId1"/>
  </sheets>
  <definedNames>
    <definedName name="_xlnm.Print_Area" localSheetId="0">'08_2025'!$A$1:$B$124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" l="1"/>
  <c r="B102" i="1"/>
  <c r="B95" i="1"/>
  <c r="B89" i="1"/>
  <c r="B77" i="1"/>
  <c r="B75" i="1"/>
  <c r="B74" i="1"/>
  <c r="B73" i="1"/>
  <c r="B72" i="1"/>
  <c r="B70" i="1"/>
  <c r="B69" i="1"/>
  <c r="B68" i="1"/>
  <c r="B82" i="1" s="1"/>
  <c r="B90" i="1" s="1"/>
  <c r="B62" i="1"/>
  <c r="B60" i="1" s="1"/>
  <c r="B64" i="1" s="1"/>
  <c r="B61" i="1"/>
  <c r="B57" i="1"/>
  <c r="B54" i="1"/>
  <c r="B53" i="1"/>
  <c r="B46" i="1"/>
  <c r="B44" i="1"/>
  <c r="B40" i="1"/>
  <c r="B37" i="1"/>
  <c r="B101" i="1" s="1"/>
  <c r="B36" i="1"/>
  <c r="B100" i="1" s="1"/>
  <c r="B99" i="1" s="1"/>
  <c r="B35" i="1"/>
  <c r="B50" i="1" s="1"/>
  <c r="B29" i="1"/>
  <c r="B26" i="1"/>
  <c r="B32" i="1" s="1"/>
  <c r="B105" i="1" s="1"/>
</calcChain>
</file>

<file path=xl/sharedStrings.xml><?xml version="1.0" encoding="utf-8"?>
<sst xmlns="http://schemas.openxmlformats.org/spreadsheetml/2006/main" count="104" uniqueCount="104">
  <si>
    <t>\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</si>
  <si>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</si>
  <si>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- CGE/TCE - 4ª Edição -  2024 - Item 9.1/Financeiro</t>
  </si>
  <si>
    <t>NOME DO ÓRGÃO PÚBLICO/CONTRATANTE: SECRETARIA DE ESTADO DA SAÚDE - GOIAS</t>
  </si>
  <si>
    <t>CNPJ:  02.529.964/0001-57</t>
  </si>
  <si>
    <t>NOME DA ORGANIZAÇÃO SOCIAL/CONTRATADA: FUNDAÇÃO PIO XII</t>
  </si>
  <si>
    <t>CNPJ: 49.150.352/0046-14</t>
  </si>
  <si>
    <t>NOME DA UNIDADE GERIDA: CORA – COMPLEXO ONCOLÓGICO DE REFERÊNCIA DO ESTADO DE GOIÁS</t>
  </si>
  <si>
    <t>CNPJ: 02.529.964/0038-49</t>
  </si>
  <si>
    <t>CONTRATO DE GESTÃO/ADITIVO Nº:   003/2022 SES/GO              4° TERMO ADITIVO</t>
  </si>
  <si>
    <t>VIGÊNCIA DO CONTRATO DE GESTÃO/TERMO ADITIVO:      INÍCIO 28/12/2022      E      TÉRMINO  27/12/2034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</si>
  <si>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</si>
  <si>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</si>
  <si>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</si>
  <si>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Competência: 08/2025</t>
  </si>
  <si>
    <t>Em Reais</t>
  </si>
  <si>
    <t xml:space="preserve">1. SALDO BANCÁRIO ANTERIOR  </t>
  </si>
  <si>
    <t>1.1 Caixa</t>
  </si>
  <si>
    <t>1.2 Banco Conta Movimento - CUSTEIO  e INVESTIMENTO</t>
  </si>
  <si>
    <t>1.2.1 CEF C/C 579393185-2 CUSTEIO</t>
  </si>
  <si>
    <t>1.2.2 CEF C/C 579393187-9 FUNDO DE PROV RESCISÕES TRABALHISTAS E AÇÕES JUDICIAIS 3% VLR</t>
  </si>
  <si>
    <t>1.3 Aplicações Financeiras - CUSTEIO e INVESTIMENTO</t>
  </si>
  <si>
    <t>1.3.1 CEF – APLIC 579393185-2 CUSTEIO</t>
  </si>
  <si>
    <t>1.3.2 CEF – APLIC 579393187-9 FUNDO DE PROV RESCISÕES TRABALHISTAS E AÇÕES JUDICIAIS 3% VLR</t>
  </si>
  <si>
    <t>SALDO ANTERIOR (soma= 1.1+1.2+1.3)</t>
  </si>
  <si>
    <t>2.ENTRADAS DE RECURSOS FINANCEIROS</t>
  </si>
  <si>
    <t xml:space="preserve">2.1 Repasse - CUSTEIO   </t>
  </si>
  <si>
    <t>2.1.1 CEF C/C 579393185-2 CUSTEIO</t>
  </si>
  <si>
    <t>2.1.2 CEF C/C 579393187-9 FUNDO DE PROV RESCISÕES TRABALHISTAS E AÇÕES JUDICIAIS 3% VLR</t>
  </si>
  <si>
    <t>2.1.3 CEF C/C 579393185-2 CUSTEIO – REEMBOLSO DE VALORES *</t>
  </si>
  <si>
    <t xml:space="preserve">2.2 Repasse - INVESTIMENTO  </t>
  </si>
  <si>
    <t>2.3 Rendimento sobre Aplicação Financeiras - CUSTEIO</t>
  </si>
  <si>
    <t>2.3.1 CEF - APLIC 579393185-2 CUSTEIO</t>
  </si>
  <si>
    <t>2.3.2 CEF - APLIC 579393187-9 FUNDO DE PROV RESCISÕES TRABALHISTAS E AÇÕES JUDICIAIS 3% VLR</t>
  </si>
  <si>
    <t>2.4 Rendimento sobre Aplicação Financeiras - INVESTIMENTO</t>
  </si>
  <si>
    <t>2.5 Outras entradas - Reembolsos/Contratação de empréstimo</t>
  </si>
  <si>
    <t>2.5.1 Contratação de Empréstimo</t>
  </si>
  <si>
    <t>2.5.2 Estorno de pagamento</t>
  </si>
  <si>
    <t>2.5.3 Ressarcimento</t>
  </si>
  <si>
    <t>2.5.4 Reembolso Judicial</t>
  </si>
  <si>
    <t>2.5.5 Reembolso de Valores</t>
  </si>
  <si>
    <t>TOTAL DE ENTRADAS (soma=2.1+2.2+2.3+2.4+2.5)</t>
  </si>
  <si>
    <t>3. RESGATE APLICAÇÃO FINANCEIRA</t>
  </si>
  <si>
    <t xml:space="preserve">3.1 Resgate Aplicação -  CUSTEIO  </t>
  </si>
  <si>
    <t>3.1.1 CEF APLIC 579393185-2 CUSTEIO</t>
  </si>
  <si>
    <t>3.1.2 CEF APLIC  579393187-9 FUNDO DE PROV RESCISÕES TRABALHISTAS E AÇÕES JUDICIAIS 3% VLR</t>
  </si>
  <si>
    <t xml:space="preserve">3.2 Resgate Aplicação - INVESTIMENTO  </t>
  </si>
  <si>
    <t>TOTAL DOS RESGATES (soma=3.1+3.2)</t>
  </si>
  <si>
    <t>4. APLICAÇÃO FINANCEIRA</t>
  </si>
  <si>
    <t>4.1 Aplicação Financeira -  CUSTEIO</t>
  </si>
  <si>
    <t>4.1.1 CEF APLIC 579393185-2 CUSTEIO</t>
  </si>
  <si>
    <t>4.1.2 CEF 579393187-9 FUNDO DE PROV RESCISÕES TRABALHISTAS E AÇÕES JUDICIAIS 3% VLR</t>
  </si>
  <si>
    <t>4.2 Aplicação Financeira  - INVESTIMENTO</t>
  </si>
  <si>
    <t>TOTAL DAS APLICAÇÕES FINANCEIRAS (soma=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</si>
  <si>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</si>
  <si>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</si>
  <si>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</si>
  <si>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</si>
  <si>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</si>
  <si>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Bloqueio Judicial</t>
  </si>
  <si>
    <t>5.1.5 Tributos: Impostos,Taxas e Contribuições</t>
  </si>
  <si>
    <t>5.1.6 Encargos Sociais</t>
  </si>
  <si>
    <t>5.1.6.1 Encargos Sobre Folha de Pagamento</t>
  </si>
  <si>
    <t>5.1.6.2 Encargos Sobre Rescisão Trabalhista</t>
  </si>
  <si>
    <t>5.1.7 Despesa Administrativa quando O.S. e unidade gerida se situarem em localidades diversas (Item 12.1.v da Minuta Padrão do Contrato de Gestão – PGE).</t>
  </si>
  <si>
    <t>5.1.8 Outros</t>
  </si>
  <si>
    <t>5.1.8.1 Reembolso Despesa</t>
  </si>
  <si>
    <t>5.1.8.2 Estorno de pagamento</t>
  </si>
  <si>
    <t>5.1.8.3 Reembolso Judicial</t>
  </si>
  <si>
    <t>5.1.8.4 Tarifa Bancária</t>
  </si>
  <si>
    <t>TOTAL DE PAGAMENTOS - CUSTEIO (soma= 5.1.1+5.1.2+5.1.3+5.1.4+5.1.5+5.1.6+5.1.7+5.1.8)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</si>
  <si>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</si>
  <si>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</si>
  <si>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</si>
  <si>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</si>
  <si>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</t>
  </si>
  <si>
    <t>TOTAL DE PAGAMENTOS - INVESTIMENTO</t>
  </si>
  <si>
    <t>TOTAL GERAL DOS PAGAMENTOS (soma= 5.1+5.2)</t>
  </si>
  <si>
    <t>6.VALORES DEVOLVIDOS À CONTRATANTE</t>
  </si>
  <si>
    <t>6.1 Valores Devolvidos à Contratante - CUSTEIO</t>
  </si>
  <si>
    <t>6.2 Valores Devolvidos à Contratante -INVESTIMENTO</t>
  </si>
  <si>
    <t>TOTAL VALORES DEVOLVIDOS (soma=6.1+6.2)</t>
  </si>
  <si>
    <t>7.SALDO BANCÁRIO FINAL EM 31/08/2025</t>
  </si>
  <si>
    <t>7.1 Caixa</t>
  </si>
  <si>
    <t>7.2. Banco Conta Movimento - CUSTEIO E INVESTIMENTO</t>
  </si>
  <si>
    <t>7.2.1 CEF 579393185-2 CUSTEIO</t>
  </si>
  <si>
    <t>7.2.2 CEF 579393187-9 FUNDO DE PROV RESCISÕES TRABALHISTAS E AÇÕES JUDICIAIS 3% VLR</t>
  </si>
  <si>
    <t>7.3 Aplicações Financeiras - CUSTEIO E INVESTIMENTO</t>
  </si>
  <si>
    <t>7.3.1 CEF APLIC 579393185-2 CUSTEIO (VIDE NOTA)</t>
  </si>
  <si>
    <t>7.3.2 CEF APLIC 579393187-9 FUNDO DE PROV RESCISÕES TRABALHISTAS E AÇÕES JUDICIAIS 3% VLR</t>
  </si>
  <si>
    <t>SALDO BANCÁRIO FINAL (soma=7.1+7.2+7.3)</t>
  </si>
  <si>
    <t>Fonte: Extratos bancários e Relatorio SIPEF/BRGAAP.</t>
  </si>
  <si>
    <t>8.INFORMAÇÕES COMPLEMENTARES - GLOSAS</t>
  </si>
  <si>
    <t>8.1 Glosa - residentes cedidos *</t>
  </si>
  <si>
    <t>8.2 Glosa - não cumprimento das metas *</t>
  </si>
  <si>
    <t>8.3 Glosa - Fatura Equatorial *</t>
  </si>
  <si>
    <t>8.4 Glosa – Fatura Saneago *</t>
  </si>
  <si>
    <t>TOTAL DAS GLOSAS</t>
  </si>
  <si>
    <t>*Obs.: Valores de glosas não informados devido ao não recebimento das informações por parte da SES.</t>
  </si>
  <si>
    <t>Item 5.1.2 A fatura da Saneago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                                          Item 5.1.2 A fatura da Equatorial S/A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                           Item 5.1.2 A fatura da Embratel que foi paga em duplicidade no valor de R$ 2.734,23 em julho/2025 foi compensada na fatura de agosto/2025.                                                                                                                                                                                                                       Item 2.5.3 Ressarcimento de devolução de pagamento de pensão alimentícia, cujo pagamento ocorreu em 07/08/25</t>
  </si>
  <si>
    <t>Alessandro de Assis Gomes</t>
  </si>
  <si>
    <t>Goiânia, 02 de Setembro de 2025.</t>
  </si>
  <si>
    <t>Matrícula 19.087</t>
  </si>
  <si>
    <t>Supervisor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</si>
</sst>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;&quot;-&quot;* #,##0.00&quot; &quot;;&quot; &quot;* &quot;-&quot;00&quot; &quot;;&quot; &quot;@&quot; &quot;"/>
  </numFmts>
  <fonts count="19">
    <font>
      <sz val="10"/>
      <color theme="1"/>
      <name val="Liberation Sans"/>
      <family val="2"/>
    </font>
    <font>
      <sz val="10"/>
      <color rgb="FF000000"/>
      <name val="Liberation Sans1"/>
    </font>
    <font>
      <b/>
      <sz val="10"/>
      <color rgb="FF000000"/>
      <name val="Liberation Sans1"/>
    </font>
    <font>
      <b/>
      <sz val="10"/>
      <color rgb="FFFFFFFF"/>
      <name val="Liberation Sans1"/>
    </font>
    <font>
      <sz val="10"/>
      <color rgb="FFCC0000"/>
      <name val="Liberation Sans1"/>
    </font>
    <font>
      <sz val="11"/>
      <color rgb="FF000000"/>
      <name val="Calibri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b/>
      <sz val="18"/>
      <color rgb="FF000000"/>
      <name val="Calibri1"/>
    </font>
    <font>
      <b/>
      <sz val="20"/>
      <color rgb="FF000000"/>
      <name val="Calibri1"/>
    </font>
    <font>
      <b/>
      <sz val="11"/>
      <color rgb="FF000000"/>
      <name val="Calibri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164" fontId="5" fillId="0" borderId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67">
    <xf numFmtId="0" fontId="0" fillId="0" borderId="0" xfId="0"/>
    <xf numFmtId="0" fontId="1" fillId="0" borderId="0" xfId="6"/>
    <xf numFmtId="4" fontId="1" fillId="0" borderId="0" xfId="6" applyNumberFormat="1" applyAlignment="1">
      <alignment horizontal="right"/>
    </xf>
    <xf numFmtId="0" fontId="1" fillId="0" borderId="0" xfId="6" applyAlignment="1">
      <alignment vertical="center"/>
    </xf>
    <xf numFmtId="0" fontId="1" fillId="10" borderId="3" xfId="6" applyFill="1" applyBorder="1" applyAlignment="1">
      <alignment vertical="center"/>
    </xf>
    <xf numFmtId="4" fontId="1" fillId="10" borderId="3" xfId="6" applyNumberFormat="1" applyFill="1" applyBorder="1" applyAlignment="1">
      <alignment horizontal="right"/>
    </xf>
    <xf numFmtId="0" fontId="1" fillId="10" borderId="3" xfId="6" applyFill="1" applyBorder="1"/>
    <xf numFmtId="4" fontId="5" fillId="10" borderId="3" xfId="6" applyNumberFormat="1" applyFont="1" applyFill="1" applyBorder="1" applyAlignment="1">
      <alignment horizontal="right"/>
    </xf>
    <xf numFmtId="0" fontId="5" fillId="10" borderId="3" xfId="6" applyFont="1" applyFill="1" applyBorder="1"/>
    <xf numFmtId="4" fontId="5" fillId="0" borderId="0" xfId="6" applyNumberFormat="1" applyFont="1" applyAlignment="1">
      <alignment horizontal="right"/>
    </xf>
    <xf numFmtId="0" fontId="5" fillId="0" borderId="0" xfId="6" applyFont="1"/>
    <xf numFmtId="4" fontId="5" fillId="10" borderId="3" xfId="6" applyNumberFormat="1" applyFont="1" applyFill="1" applyBorder="1" applyAlignment="1">
      <alignment horizontal="left"/>
    </xf>
    <xf numFmtId="0" fontId="17" fillId="0" borderId="0" xfId="6" applyFont="1" applyAlignment="1">
      <alignment horizontal="center" vertical="center"/>
    </xf>
    <xf numFmtId="0" fontId="17" fillId="11" borderId="3" xfId="6" applyFont="1" applyFill="1" applyBorder="1" applyAlignment="1">
      <alignment horizontal="left" vertical="center"/>
    </xf>
    <xf numFmtId="4" fontId="17" fillId="11" borderId="3" xfId="6" applyNumberFormat="1" applyFont="1" applyFill="1" applyBorder="1" applyAlignment="1">
      <alignment horizontal="right" vertical="center"/>
    </xf>
    <xf numFmtId="4" fontId="1" fillId="0" borderId="0" xfId="6" applyNumberFormat="1" applyAlignment="1">
      <alignment horizontal="center" vertical="center"/>
    </xf>
    <xf numFmtId="4" fontId="17" fillId="0" borderId="3" xfId="6" applyNumberFormat="1" applyFont="1" applyBorder="1" applyAlignment="1">
      <alignment vertical="center" shrinkToFit="1"/>
    </xf>
    <xf numFmtId="4" fontId="17" fillId="0" borderId="3" xfId="6" applyNumberFormat="1" applyFont="1" applyBorder="1" applyAlignment="1">
      <alignment vertical="center"/>
    </xf>
    <xf numFmtId="4" fontId="5" fillId="0" borderId="0" xfId="8" applyNumberFormat="1" applyFont="1" applyFill="1" applyAlignment="1" applyProtection="1">
      <alignment vertical="center"/>
    </xf>
    <xf numFmtId="4" fontId="1" fillId="0" borderId="3" xfId="6" applyNumberFormat="1" applyBorder="1" applyAlignment="1">
      <alignment vertical="center" shrinkToFit="1"/>
    </xf>
    <xf numFmtId="4" fontId="1" fillId="0" borderId="3" xfId="6" applyNumberFormat="1" applyBorder="1" applyAlignment="1">
      <alignment vertical="center"/>
    </xf>
    <xf numFmtId="4" fontId="5" fillId="0" borderId="3" xfId="6" applyNumberFormat="1" applyFont="1" applyBorder="1" applyAlignment="1">
      <alignment vertical="center"/>
    </xf>
    <xf numFmtId="0" fontId="17" fillId="0" borderId="3" xfId="6" applyFont="1" applyBorder="1" applyAlignment="1">
      <alignment horizontal="left" vertical="center"/>
    </xf>
    <xf numFmtId="4" fontId="17" fillId="0" borderId="3" xfId="8" applyNumberFormat="1" applyFont="1" applyFill="1" applyBorder="1" applyAlignment="1" applyProtection="1">
      <alignment vertical="center"/>
    </xf>
    <xf numFmtId="4" fontId="5" fillId="0" borderId="3" xfId="8" applyNumberFormat="1" applyFont="1" applyFill="1" applyBorder="1" applyAlignment="1" applyProtection="1">
      <alignment vertical="center"/>
    </xf>
    <xf numFmtId="0" fontId="17" fillId="0" borderId="3" xfId="6" applyFont="1" applyBorder="1" applyAlignment="1">
      <alignment vertical="center" wrapText="1"/>
    </xf>
    <xf numFmtId="4" fontId="1" fillId="0" borderId="0" xfId="6" applyNumberFormat="1" applyAlignment="1">
      <alignment vertical="center"/>
    </xf>
    <xf numFmtId="0" fontId="1" fillId="0" borderId="3" xfId="6" applyBorder="1" applyAlignment="1">
      <alignment vertical="center" wrapText="1"/>
    </xf>
    <xf numFmtId="4" fontId="18" fillId="0" borderId="3" xfId="6" applyNumberFormat="1" applyFont="1" applyBorder="1" applyAlignment="1">
      <alignment vertical="center"/>
    </xf>
    <xf numFmtId="0" fontId="17" fillId="0" borderId="3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0" fontId="1" fillId="0" borderId="3" xfId="6" applyBorder="1" applyAlignment="1">
      <alignment vertical="center"/>
    </xf>
    <xf numFmtId="4" fontId="1" fillId="10" borderId="3" xfId="6" applyNumberFormat="1" applyFill="1" applyBorder="1" applyAlignment="1">
      <alignment vertical="center"/>
    </xf>
    <xf numFmtId="4" fontId="5" fillId="0" borderId="0" xfId="6" applyNumberFormat="1" applyFont="1" applyAlignment="1">
      <alignment vertical="center"/>
    </xf>
    <xf numFmtId="0" fontId="17" fillId="12" borderId="3" xfId="6" applyFont="1" applyFill="1" applyBorder="1" applyAlignment="1">
      <alignment vertical="center"/>
    </xf>
    <xf numFmtId="4" fontId="5" fillId="12" borderId="3" xfId="6" applyNumberFormat="1" applyFont="1" applyFill="1" applyBorder="1" applyAlignment="1">
      <alignment vertical="center"/>
    </xf>
    <xf numFmtId="4" fontId="5" fillId="10" borderId="0" xfId="6" applyNumberFormat="1" applyFont="1" applyFill="1" applyAlignment="1">
      <alignment horizontal="right"/>
    </xf>
    <xf numFmtId="0" fontId="1" fillId="10" borderId="0" xfId="6" applyFill="1"/>
    <xf numFmtId="4" fontId="5" fillId="0" borderId="3" xfId="6" applyNumberFormat="1" applyFont="1" applyBorder="1" applyAlignment="1">
      <alignment horizontal="right"/>
    </xf>
    <xf numFmtId="0" fontId="17" fillId="11" borderId="3" xfId="6" applyFont="1" applyFill="1" applyBorder="1" applyAlignment="1">
      <alignment vertical="center"/>
    </xf>
    <xf numFmtId="4" fontId="5" fillId="11" borderId="3" xfId="6" applyNumberFormat="1" applyFont="1" applyFill="1" applyBorder="1" applyAlignment="1">
      <alignment vertical="center"/>
    </xf>
    <xf numFmtId="4" fontId="17" fillId="11" borderId="3" xfId="6" applyNumberFormat="1" applyFont="1" applyFill="1" applyBorder="1" applyAlignment="1">
      <alignment horizontal="right"/>
    </xf>
    <xf numFmtId="4" fontId="5" fillId="11" borderId="3" xfId="6" applyNumberFormat="1" applyFont="1" applyFill="1" applyBorder="1" applyAlignment="1">
      <alignment horizontal="right"/>
    </xf>
    <xf numFmtId="4" fontId="1" fillId="0" borderId="0" xfId="6" applyNumberFormat="1"/>
    <xf numFmtId="0" fontId="5" fillId="0" borderId="3" xfId="6" applyFont="1" applyBorder="1" applyAlignment="1">
      <alignment vertical="center" wrapText="1"/>
    </xf>
    <xf numFmtId="4" fontId="17" fillId="0" borderId="3" xfId="6" applyNumberFormat="1" applyFont="1" applyBorder="1" applyAlignment="1">
      <alignment horizontal="right"/>
    </xf>
    <xf numFmtId="0" fontId="17" fillId="10" borderId="0" xfId="6" applyFont="1" applyFill="1" applyAlignment="1">
      <alignment horizontal="center" vertical="center"/>
    </xf>
    <xf numFmtId="4" fontId="5" fillId="11" borderId="3" xfId="8" applyNumberFormat="1" applyFont="1" applyFill="1" applyBorder="1" applyAlignment="1" applyProtection="1">
      <alignment vertical="center"/>
    </xf>
    <xf numFmtId="4" fontId="1" fillId="0" borderId="0" xfId="6" applyNumberFormat="1" applyAlignment="1">
      <alignment horizontal="left"/>
    </xf>
    <xf numFmtId="0" fontId="17" fillId="11" borderId="3" xfId="6" applyFont="1" applyFill="1" applyBorder="1" applyAlignment="1">
      <alignment vertical="top"/>
    </xf>
    <xf numFmtId="0" fontId="1" fillId="11" borderId="3" xfId="6" applyFill="1" applyBorder="1" applyAlignment="1">
      <alignment vertical="top"/>
    </xf>
    <xf numFmtId="0" fontId="1" fillId="0" borderId="3" xfId="6" applyBorder="1" applyAlignment="1">
      <alignment vertical="top"/>
    </xf>
    <xf numFmtId="4" fontId="17" fillId="11" borderId="3" xfId="8" applyNumberFormat="1" applyFont="1" applyFill="1" applyBorder="1" applyAlignment="1" applyProtection="1">
      <alignment vertical="center"/>
    </xf>
    <xf numFmtId="0" fontId="17" fillId="13" borderId="3" xfId="6" applyFont="1" applyFill="1" applyBorder="1" applyAlignment="1">
      <alignment vertical="top" wrapText="1"/>
    </xf>
    <xf numFmtId="0" fontId="5" fillId="10" borderId="0" xfId="6" applyFont="1" applyFill="1" applyAlignment="1">
      <alignment horizontal="left" vertical="top" wrapText="1"/>
    </xf>
    <xf numFmtId="0" fontId="17" fillId="10" borderId="0" xfId="6" applyFont="1" applyFill="1" applyAlignment="1">
      <alignment horizontal="left" vertical="top" wrapText="1"/>
    </xf>
    <xf numFmtId="0" fontId="5" fillId="0" borderId="0" xfId="6" applyFont="1" applyAlignment="1">
      <alignment horizontal="right"/>
    </xf>
    <xf numFmtId="0" fontId="1" fillId="0" borderId="0" xfId="6" applyAlignment="1">
      <alignment horizontal="right"/>
    </xf>
    <xf numFmtId="0" fontId="1" fillId="0" borderId="2" xfId="6" applyFill="1" applyBorder="1" applyAlignment="1">
      <alignment horizontal="center" vertical="center"/>
    </xf>
    <xf numFmtId="0" fontId="15" fillId="9" borderId="3" xfId="6" applyFont="1" applyFill="1" applyBorder="1" applyAlignment="1">
      <alignment horizontal="center" vertical="center"/>
    </xf>
    <xf numFmtId="0" fontId="1" fillId="10" borderId="3" xfId="6" applyFill="1" applyBorder="1" applyAlignment="1">
      <alignment horizontal="center" vertical="center" wrapText="1"/>
    </xf>
    <xf numFmtId="0" fontId="1" fillId="10" borderId="3" xfId="6" applyFill="1" applyBorder="1" applyAlignment="1">
      <alignment horizontal="left" vertical="center"/>
    </xf>
    <xf numFmtId="0" fontId="1" fillId="10" borderId="3" xfId="6" applyFill="1" applyBorder="1" applyAlignment="1">
      <alignment horizontal="left"/>
    </xf>
    <xf numFmtId="0" fontId="16" fillId="10" borderId="3" xfId="6" applyFont="1" applyFill="1" applyBorder="1" applyAlignment="1">
      <alignment horizontal="center" vertical="center"/>
    </xf>
    <xf numFmtId="0" fontId="17" fillId="10" borderId="3" xfId="6" applyFont="1" applyFill="1" applyBorder="1" applyAlignment="1">
      <alignment horizontal="left"/>
    </xf>
    <xf numFmtId="0" fontId="17" fillId="10" borderId="3" xfId="6" applyFont="1" applyFill="1" applyBorder="1" applyAlignment="1">
      <alignment horizontal="right" vertical="center"/>
    </xf>
    <xf numFmtId="0" fontId="0" fillId="10" borderId="3" xfId="0" applyFill="1" applyBorder="1"/>
  </cellXfs>
  <cellStyles count="21">
    <cellStyle name="Accent" xfId="1" xr:uid="{668616B8-1E19-4C3B-85E8-A6D71AEEE46C}"/>
    <cellStyle name="Accent 1" xfId="2" xr:uid="{E6A98515-4EAA-4E57-9587-07A2491E674E}"/>
    <cellStyle name="Accent 2" xfId="3" xr:uid="{D3E43630-5AFF-4E47-A9B7-BF544C58016C}"/>
    <cellStyle name="Accent 3" xfId="4" xr:uid="{E2575D27-AA77-46E9-8D8B-BE743A39777A}"/>
    <cellStyle name="Bad" xfId="5" xr:uid="{F57FAA68-39AA-4BDB-9E74-EF58E61D0EAA}"/>
    <cellStyle name="Default" xfId="6" xr:uid="{4046CFF7-404E-494D-9C4C-C786DFCD482D}"/>
    <cellStyle name="Error" xfId="7" xr:uid="{47E9CADA-F501-4BA7-AE80-67C1E7B82770}"/>
    <cellStyle name="Excel Built-in Comma" xfId="8" xr:uid="{78528D7D-47A4-432B-B93B-56DC9FCCBB7D}"/>
    <cellStyle name="Footnote" xfId="9" xr:uid="{8B6D379D-164C-4BCE-B369-58813176F637}"/>
    <cellStyle name="Good" xfId="10" xr:uid="{6E1EFF23-D555-4314-8CE6-49E6C802053C}"/>
    <cellStyle name="Heading" xfId="11" xr:uid="{4845E599-03CF-4BEF-B5B8-D005AD7BCC08}"/>
    <cellStyle name="Heading 1" xfId="12" xr:uid="{2669640C-9D3A-4B06-B302-CB59EAFE459C}"/>
    <cellStyle name="Heading 2" xfId="13" xr:uid="{537E19EB-6D35-4413-857F-09AE7563A984}"/>
    <cellStyle name="Hyperlink" xfId="14" xr:uid="{6E550712-1E45-479F-95C7-FB7B70EF70DF}"/>
    <cellStyle name="Neutral" xfId="15" xr:uid="{64E314C0-4656-487F-B1DA-1F2167FF424B}"/>
    <cellStyle name="Normal" xfId="0" builtinId="0" customBuiltin="1"/>
    <cellStyle name="Note" xfId="16" xr:uid="{22956551-99FF-453F-9F49-2BDBB6E59B1B}"/>
    <cellStyle name="Result" xfId="17" xr:uid="{D8B3B495-AE0E-4589-AFAE-53C7FF218DC1}"/>
    <cellStyle name="Status" xfId="18" xr:uid="{90F002E9-6C96-4569-BA66-F4CD4E74D313}"/>
    <cellStyle name="Text" xfId="19" xr:uid="{2CEE796D-BC6E-4E2A-8E2A-450439C4A620}"/>
    <cellStyle name="Warning" xfId="20" xr:uid="{2DC4F92A-1180-4899-9966-181E85557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2188440</xdr:colOff>
      <xdr:row>0</xdr:row>
      <xdr:rowOff>316800</xdr:rowOff>
    </xdr:from>
    <xdr:ext cx="5653080" cy="903599"/>
    <xdr:pic>
      <xdr:nvPicPr>
        <xdr:cNvPr id="2" name="Imagem 3">
          <a:extLst>
            <a:ext uri="{FF2B5EF4-FFF2-40B4-BE49-F238E27FC236}">
              <a16:creationId xmlns:a16="http://schemas.microsoft.com/office/drawing/2014/main" id="{555C90F8-573C-AEEC-EC4F-DB0190E1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88440" y="316800"/>
          <a:ext cx="5653080" cy="90359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F6DE-AB4B-4202-AA77-8EDD5A28F3A9}">
  <sheetPr>
    <pageSetUpPr fitToPage="1"/>
  </sheetPr>
  <dimension ref="A1:E129"/>
  <sheetViews>
    <sheetView tabSelected="1" workbookViewId="0">
      <selection sqref="A1:B1"/>
    </sheetView>
  </sheetViews>
  <sheetFormatPr defaultColWidth="44.140625" defaultRowHeight="13.9"/>
  <cols>
    <col min="1" max="1" width="120.85546875" style="1" customWidth="1"/>
    <col min="2" max="2" width="45" style="1" customWidth="1"/>
    <col min="3" max="3" width="40.7109375" style="1" customWidth="1"/>
    <col min="4" max="4" width="44.140625" style="2" customWidth="1"/>
    <col min="5" max="6" width="44.140625" style="1" customWidth="1"/>
    <col min="7" max="16384" width="44.140625" style="1"/>
  </cols>
  <sheetData>
    <row r="1" spans="1:3" ht="121.5" customHeight="1">
      <c r="A1" s="58" t="s">
        <v>0</v>
      </c>
      <c r="B1" s="58"/>
    </row>
    <row r="2" spans="1:3" s="1" customFormat="1" ht="12.75">
      <c r="A2" s="59" t="s">
        <v>1</v>
      </c>
      <c r="B2" s="59"/>
      <c r="C2" s="2"/>
    </row>
    <row r="3" spans="1:3" s="1" customFormat="1" ht="12.75">
      <c r="A3" s="59"/>
      <c r="B3" s="59"/>
      <c r="C3" s="2"/>
    </row>
    <row r="4" spans="1:3" s="1" customFormat="1" ht="12.75">
      <c r="A4" s="59"/>
      <c r="B4" s="59"/>
      <c r="C4" s="2"/>
    </row>
    <row r="5" spans="1:3" s="1" customFormat="1" ht="12.75">
      <c r="A5" s="59"/>
      <c r="B5" s="59"/>
      <c r="C5" s="2"/>
    </row>
    <row r="6" spans="1:3" s="1" customFormat="1" ht="12.75">
      <c r="A6" s="59"/>
      <c r="B6" s="59"/>
      <c r="C6" s="2"/>
    </row>
    <row r="7" spans="1:3" s="1" customFormat="1" ht="12.75">
      <c r="A7" s="59"/>
      <c r="B7" s="59"/>
      <c r="C7" s="3"/>
    </row>
    <row r="8" spans="1:3" s="1" customFormat="1" ht="23.25" customHeight="1">
      <c r="A8" s="60" t="s">
        <v>2</v>
      </c>
      <c r="B8" s="60"/>
      <c r="C8" s="3"/>
    </row>
    <row r="9" spans="1:3" s="1" customFormat="1" ht="23.25" customHeight="1">
      <c r="A9" s="60"/>
      <c r="B9" s="60"/>
      <c r="C9" s="3"/>
    </row>
    <row r="10" spans="1:3" s="1" customFormat="1" ht="12.75">
      <c r="A10" s="61" t="s">
        <v>3</v>
      </c>
      <c r="B10" s="61"/>
      <c r="C10" s="2"/>
    </row>
    <row r="11" spans="1:3" s="1" customFormat="1" ht="12.75">
      <c r="A11" s="4" t="s">
        <v>4</v>
      </c>
      <c r="B11" s="5"/>
      <c r="C11" s="2"/>
    </row>
    <row r="12" spans="1:3" s="1" customFormat="1" ht="12.75">
      <c r="A12" s="62" t="s">
        <v>5</v>
      </c>
      <c r="B12" s="62"/>
    </row>
    <row r="13" spans="1:3" s="1" customFormat="1" ht="12.75">
      <c r="A13" s="6" t="s">
        <v>6</v>
      </c>
      <c r="B13" s="5"/>
      <c r="C13" s="2"/>
    </row>
    <row r="14" spans="1:3" s="1" customFormat="1" ht="12.75">
      <c r="A14" s="62" t="s">
        <v>7</v>
      </c>
      <c r="B14" s="62"/>
      <c r="C14" s="2"/>
    </row>
    <row r="15" spans="1:3" s="1" customFormat="1" ht="12.75">
      <c r="A15" s="6" t="s">
        <v>8</v>
      </c>
      <c r="B15" s="5"/>
      <c r="C15" s="2"/>
    </row>
    <row r="16" spans="1:3" s="1" customFormat="1" ht="14.25">
      <c r="A16" s="6" t="s">
        <v>9</v>
      </c>
      <c r="B16" s="7"/>
      <c r="C16" s="2"/>
    </row>
    <row r="17" spans="1:3" ht="14.25">
      <c r="A17" s="6" t="s">
        <v>10</v>
      </c>
      <c r="B17" s="7"/>
      <c r="C17" s="2"/>
    </row>
    <row r="18" spans="1:3" s="10" customFormat="1" ht="14.25">
      <c r="A18" s="8" t="s">
        <v>11</v>
      </c>
      <c r="B18" s="7">
        <v>4245179.8499999996</v>
      </c>
      <c r="C18" s="9"/>
    </row>
    <row r="19" spans="1:3" s="10" customFormat="1" ht="14.25">
      <c r="A19" s="8" t="s">
        <v>12</v>
      </c>
      <c r="B19" s="7">
        <v>0</v>
      </c>
      <c r="C19" s="9"/>
    </row>
    <row r="20" spans="1:3" s="10" customFormat="1" ht="14.25">
      <c r="A20" s="8"/>
      <c r="B20" s="11"/>
      <c r="C20" s="9"/>
    </row>
    <row r="21" spans="1:3" ht="26.25">
      <c r="A21" s="63" t="s">
        <v>13</v>
      </c>
      <c r="B21" s="63"/>
    </row>
    <row r="22" spans="1:3" ht="14.25" customHeight="1">
      <c r="A22" s="64" t="s">
        <v>14</v>
      </c>
      <c r="B22" s="65" t="s">
        <v>15</v>
      </c>
    </row>
    <row r="23" spans="1:3" ht="14.25" customHeight="1">
      <c r="A23" s="64"/>
      <c r="B23" s="65"/>
      <c r="C23" s="12"/>
    </row>
    <row r="24" spans="1:3" ht="15">
      <c r="A24" s="13" t="s">
        <v>16</v>
      </c>
      <c r="B24" s="14"/>
      <c r="C24" s="15"/>
    </row>
    <row r="25" spans="1:3" ht="15">
      <c r="A25" s="16" t="s">
        <v>17</v>
      </c>
      <c r="B25" s="17">
        <v>0</v>
      </c>
      <c r="C25" s="18"/>
    </row>
    <row r="26" spans="1:3" ht="15">
      <c r="A26" s="16" t="s">
        <v>18</v>
      </c>
      <c r="B26" s="17">
        <f>SUM(B27:B28)</f>
        <v>0</v>
      </c>
      <c r="C26" s="18"/>
    </row>
    <row r="27" spans="1:3" ht="14.25">
      <c r="A27" s="19" t="s">
        <v>19</v>
      </c>
      <c r="B27" s="20">
        <v>0</v>
      </c>
      <c r="C27" s="18"/>
    </row>
    <row r="28" spans="1:3" ht="14.25">
      <c r="A28" s="19" t="s">
        <v>20</v>
      </c>
      <c r="B28" s="20">
        <v>0</v>
      </c>
      <c r="C28" s="18"/>
    </row>
    <row r="29" spans="1:3" ht="15">
      <c r="A29" s="16" t="s">
        <v>21</v>
      </c>
      <c r="B29" s="17">
        <f>SUM(B30:B31)</f>
        <v>3891563.1300000004</v>
      </c>
      <c r="C29" s="18"/>
    </row>
    <row r="30" spans="1:3" ht="14.25">
      <c r="A30" s="19" t="s">
        <v>22</v>
      </c>
      <c r="B30" s="21">
        <v>3834659.68</v>
      </c>
      <c r="C30" s="18"/>
    </row>
    <row r="31" spans="1:3" ht="14.25">
      <c r="A31" s="19" t="s">
        <v>23</v>
      </c>
      <c r="B31" s="21">
        <v>56903.45</v>
      </c>
      <c r="C31" s="18"/>
    </row>
    <row r="32" spans="1:3" ht="15">
      <c r="A32" s="22" t="s">
        <v>24</v>
      </c>
      <c r="B32" s="23">
        <f>SUM(B25+B26+B29)</f>
        <v>3891563.1300000004</v>
      </c>
      <c r="C32" s="18"/>
    </row>
    <row r="33" spans="1:3" ht="14.25">
      <c r="A33" s="19"/>
      <c r="B33" s="24"/>
      <c r="C33" s="18"/>
    </row>
    <row r="34" spans="1:3" ht="15">
      <c r="A34" s="13" t="s">
        <v>25</v>
      </c>
      <c r="B34" s="13"/>
      <c r="C34" s="12"/>
    </row>
    <row r="35" spans="1:3" ht="15">
      <c r="A35" s="25" t="s">
        <v>26</v>
      </c>
      <c r="B35" s="17">
        <f>SUM(B36:B38)</f>
        <v>4131000.15</v>
      </c>
      <c r="C35" s="26"/>
    </row>
    <row r="36" spans="1:3" ht="15">
      <c r="A36" s="27" t="s">
        <v>27</v>
      </c>
      <c r="B36" s="28">
        <f>1252289.24+499351.54+1624718.86+496390.62+23106.3</f>
        <v>3895856.56</v>
      </c>
      <c r="C36" s="26"/>
    </row>
    <row r="37" spans="1:3" ht="12.75">
      <c r="A37" s="27" t="s">
        <v>28</v>
      </c>
      <c r="B37" s="20">
        <f>36893.7+198249.89</f>
        <v>235143.59000000003</v>
      </c>
      <c r="C37" s="26"/>
    </row>
    <row r="38" spans="1:3" ht="12.75">
      <c r="A38" s="27" t="s">
        <v>29</v>
      </c>
      <c r="B38" s="20">
        <v>0</v>
      </c>
      <c r="C38" s="26"/>
    </row>
    <row r="39" spans="1:3" ht="15">
      <c r="A39" s="25" t="s">
        <v>30</v>
      </c>
      <c r="B39" s="17">
        <v>0</v>
      </c>
      <c r="C39" s="26"/>
    </row>
    <row r="40" spans="1:3" ht="15">
      <c r="A40" s="29" t="s">
        <v>31</v>
      </c>
      <c r="B40" s="17">
        <f>SUM(B41:B42)</f>
        <v>61647.07</v>
      </c>
      <c r="C40" s="26"/>
    </row>
    <row r="41" spans="1:3" ht="14.25">
      <c r="A41" s="30" t="s">
        <v>32</v>
      </c>
      <c r="B41" s="21">
        <v>60776.54</v>
      </c>
      <c r="C41" s="26"/>
    </row>
    <row r="42" spans="1:3" ht="14.25">
      <c r="A42" s="30" t="s">
        <v>33</v>
      </c>
      <c r="B42" s="21">
        <v>870.53</v>
      </c>
      <c r="C42" s="26"/>
    </row>
    <row r="43" spans="1:3" ht="15">
      <c r="A43" s="29" t="s">
        <v>34</v>
      </c>
      <c r="B43" s="17">
        <v>0</v>
      </c>
      <c r="C43" s="26"/>
    </row>
    <row r="44" spans="1:3" ht="15">
      <c r="A44" s="29" t="s">
        <v>35</v>
      </c>
      <c r="B44" s="17">
        <f>SUM(B45:B49)</f>
        <v>50884.86</v>
      </c>
      <c r="C44" s="26"/>
    </row>
    <row r="45" spans="1:3" ht="12.75">
      <c r="A45" s="31" t="s">
        <v>36</v>
      </c>
      <c r="B45" s="20">
        <v>0</v>
      </c>
      <c r="C45" s="26"/>
    </row>
    <row r="46" spans="1:3" ht="12.75">
      <c r="A46" s="31" t="s">
        <v>37</v>
      </c>
      <c r="B46" s="20">
        <f>19662.6+2880+10842+6152.32+10842</f>
        <v>50378.92</v>
      </c>
      <c r="C46" s="26"/>
    </row>
    <row r="47" spans="1:3" ht="12.75">
      <c r="A47" s="31" t="s">
        <v>38</v>
      </c>
      <c r="B47" s="20">
        <v>505.94</v>
      </c>
      <c r="C47" s="26"/>
    </row>
    <row r="48" spans="1:3" ht="12.75">
      <c r="A48" s="31" t="s">
        <v>39</v>
      </c>
      <c r="B48" s="32">
        <v>0</v>
      </c>
      <c r="C48" s="26"/>
    </row>
    <row r="49" spans="1:5" ht="14.25">
      <c r="A49" s="31" t="s">
        <v>40</v>
      </c>
      <c r="B49" s="20">
        <v>0</v>
      </c>
      <c r="C49" s="33"/>
    </row>
    <row r="50" spans="1:5" ht="15">
      <c r="A50" s="29" t="s">
        <v>41</v>
      </c>
      <c r="B50" s="17">
        <f>SUM(B35+B39+B40+B43+B44)</f>
        <v>4243532.08</v>
      </c>
      <c r="C50" s="33"/>
    </row>
    <row r="51" spans="1:5" ht="15">
      <c r="A51" s="29"/>
      <c r="B51" s="21"/>
      <c r="C51" s="33"/>
    </row>
    <row r="52" spans="1:5" ht="15">
      <c r="A52" s="34" t="s">
        <v>42</v>
      </c>
      <c r="B52" s="35"/>
      <c r="C52" s="33"/>
    </row>
    <row r="53" spans="1:5" ht="15">
      <c r="A53" s="25" t="s">
        <v>43</v>
      </c>
      <c r="B53" s="17">
        <f>B54+B55</f>
        <v>3887338.7100000004</v>
      </c>
      <c r="C53" s="33"/>
    </row>
    <row r="54" spans="1:5" ht="15">
      <c r="A54" s="27" t="s">
        <v>44</v>
      </c>
      <c r="B54" s="28">
        <f>1175.88+17629.02+920463.47+13628.79+0.02+19143.89+18624.23+57105.43+14286.58+1155616.51+144125.53+303656.97+267639.83+16817.57+580796.91+3088.53+243106.49+60569.63+49863.43</f>
        <v>3887338.7100000004</v>
      </c>
      <c r="C54" s="33"/>
    </row>
    <row r="55" spans="1:5" ht="14.25">
      <c r="A55" s="27" t="s">
        <v>45</v>
      </c>
      <c r="B55" s="20">
        <v>0</v>
      </c>
      <c r="C55" s="33"/>
    </row>
    <row r="56" spans="1:5" ht="15">
      <c r="A56" s="25" t="s">
        <v>46</v>
      </c>
      <c r="B56" s="17">
        <v>0</v>
      </c>
      <c r="C56" s="33"/>
    </row>
    <row r="57" spans="1:5" ht="15">
      <c r="A57" s="29" t="s">
        <v>47</v>
      </c>
      <c r="B57" s="17">
        <f>B53+B56</f>
        <v>3887338.7100000004</v>
      </c>
      <c r="C57" s="36"/>
      <c r="D57" s="37"/>
      <c r="E57" s="37"/>
    </row>
    <row r="58" spans="1:5" s="37" customFormat="1" ht="15">
      <c r="A58" s="29"/>
      <c r="B58" s="38"/>
      <c r="C58" s="9"/>
      <c r="D58" s="2"/>
      <c r="E58" s="1"/>
    </row>
    <row r="59" spans="1:5" ht="15">
      <c r="A59" s="39" t="s">
        <v>48</v>
      </c>
      <c r="B59" s="40"/>
      <c r="C59" s="9"/>
    </row>
    <row r="60" spans="1:5" ht="15">
      <c r="A60" s="25" t="s">
        <v>49</v>
      </c>
      <c r="B60" s="17">
        <f>SUM(B61:B62)</f>
        <v>3995764.65</v>
      </c>
      <c r="C60" s="9"/>
    </row>
    <row r="61" spans="1:5" ht="14.25">
      <c r="A61" s="30" t="s">
        <v>50</v>
      </c>
      <c r="B61" s="21">
        <f>3760115.1+505.96</f>
        <v>3760621.06</v>
      </c>
      <c r="C61" s="9"/>
    </row>
    <row r="62" spans="1:5" ht="14.25">
      <c r="A62" s="30" t="s">
        <v>51</v>
      </c>
      <c r="B62" s="21">
        <f>B37</f>
        <v>235143.59000000003</v>
      </c>
      <c r="C62" s="9"/>
    </row>
    <row r="63" spans="1:5" ht="15">
      <c r="A63" s="29" t="s">
        <v>52</v>
      </c>
      <c r="B63" s="17">
        <v>0</v>
      </c>
      <c r="C63" s="9"/>
    </row>
    <row r="64" spans="1:5" ht="15">
      <c r="A64" s="39" t="s">
        <v>53</v>
      </c>
      <c r="B64" s="41">
        <f>B60+B63</f>
        <v>3995764.65</v>
      </c>
      <c r="C64" s="36"/>
      <c r="D64" s="37"/>
      <c r="E64" s="37"/>
    </row>
    <row r="65" spans="1:5" s="37" customFormat="1" ht="15">
      <c r="A65" s="29"/>
      <c r="B65" s="38"/>
      <c r="C65" s="9"/>
      <c r="D65" s="2"/>
      <c r="E65" s="1"/>
    </row>
    <row r="66" spans="1:5" ht="15">
      <c r="A66" s="39" t="s">
        <v>54</v>
      </c>
      <c r="B66" s="42"/>
      <c r="C66" s="12"/>
    </row>
    <row r="67" spans="1:5" ht="15">
      <c r="A67" s="39" t="s">
        <v>55</v>
      </c>
      <c r="B67" s="39"/>
      <c r="C67" s="2"/>
    </row>
    <row r="68" spans="1:5" ht="15">
      <c r="A68" s="25" t="s">
        <v>56</v>
      </c>
      <c r="B68" s="17">
        <f>874656.56+4228.79+1588.46+505.94+505.94+3999.23+30+49.85+49.85+6161.55+3282.34+570.56+420+18438.24+1299.17+700.8+2409.48+4833.02+682.65+2319.7+1235.64+6786.15+1420.67+382.2+5635.3</f>
        <v>942192.09000000008</v>
      </c>
      <c r="C68" s="2"/>
    </row>
    <row r="69" spans="1:5" ht="15">
      <c r="A69" s="29" t="s">
        <v>57</v>
      </c>
      <c r="B69" s="17">
        <f>9025+915.4+62928.01+38353.67+1175.88+4176.2+1092.59+51260.83+320+320+519.4+94076.74+137729.54+25433.35+21810.49+89446.5+10842+52240.37+23039.87+47488.1+24598+7623.55+5421+50600+11758.8+50600+47488.1+14973+69073.6+73766.1+21116.25+130113.64+47488.1+14475+45717.1+12669.75+11262+10842+5631+8381.55+3276+3576.71+12710+10842+301374.03+16200+11709.36+123237.4+3049+24325.92+8640+28229.8+15120+6081.48+3903.12+14817.6+2296.72+12.95+385456.77+5457.45+2746.53+19662.6+655.9+11177.47+3975.4</f>
        <v>2354326.69</v>
      </c>
      <c r="C69" s="2"/>
    </row>
    <row r="70" spans="1:5" ht="15">
      <c r="A70" s="29" t="s">
        <v>58</v>
      </c>
      <c r="B70" s="17">
        <f>1262+151.08+13650.15+2100+1878.87+2133.36+2400+38900+19662.6+6313.71+357+1770+750+290+1123.72+7720+364.5+2101+1766.18+3489.5+2880+446.4+14625+579.3+1198.8+656.5+500+2880+487+1498+6649.56+8400+780+3950+2764.97+454.5+6746+1986.5+585+1697.94+8705.51+40737.4+3396+3315+618+1190.8+11785+2445.75+220+324+800+1020+1125+1500+1968+41001.27+6924.6+134.88+346.8+358.2+16500+3200+20000+9180+13330+6152.32+6152.32+173+169+319.5+2244+35928.41+3576.2+4692.5+1682.6+387+1028.82+9005.2+2441+161.52+188.66+316.28+1659.52+976.43+1835.31+340+216+548.6+84.6+184+14587.5+341.25+499.45+252.65+9449.69+2878.7+525.02+2054+9268+21252.59+1334</f>
        <v>500980.99000000011</v>
      </c>
      <c r="C70" s="2"/>
    </row>
    <row r="71" spans="1:5" ht="15">
      <c r="A71" s="25" t="s">
        <v>59</v>
      </c>
      <c r="B71" s="17">
        <v>0</v>
      </c>
      <c r="C71" s="43"/>
      <c r="D71" s="43"/>
    </row>
    <row r="72" spans="1:5" ht="15">
      <c r="A72" s="25" t="s">
        <v>60</v>
      </c>
      <c r="B72" s="17">
        <f>2196.46+2196.46</f>
        <v>4392.92</v>
      </c>
      <c r="C72" s="2"/>
    </row>
    <row r="73" spans="1:5" ht="15">
      <c r="A73" s="25" t="s">
        <v>61</v>
      </c>
      <c r="B73" s="17">
        <f>B74+B75</f>
        <v>271566.38</v>
      </c>
      <c r="C73" s="2"/>
    </row>
    <row r="74" spans="1:5" ht="15">
      <c r="A74" s="44" t="s">
        <v>62</v>
      </c>
      <c r="B74" s="28">
        <f>89437.3+81892.45+99874.52</f>
        <v>271204.27</v>
      </c>
      <c r="C74" s="2"/>
    </row>
    <row r="75" spans="1:5" ht="15">
      <c r="A75" s="44" t="s">
        <v>63</v>
      </c>
      <c r="B75" s="28">
        <f>362.11</f>
        <v>362.11</v>
      </c>
      <c r="C75" s="2"/>
    </row>
    <row r="76" spans="1:5" ht="30">
      <c r="A76" s="25" t="s">
        <v>64</v>
      </c>
      <c r="B76" s="17">
        <v>0</v>
      </c>
      <c r="C76" s="26"/>
    </row>
    <row r="77" spans="1:5" ht="15">
      <c r="A77" s="25" t="s">
        <v>65</v>
      </c>
      <c r="B77" s="17">
        <f>SUM(B78:B81)</f>
        <v>0</v>
      </c>
      <c r="C77" s="26"/>
    </row>
    <row r="78" spans="1:5" ht="14.25">
      <c r="A78" s="44" t="s">
        <v>66</v>
      </c>
      <c r="B78" s="21">
        <v>0</v>
      </c>
      <c r="C78" s="26"/>
    </row>
    <row r="79" spans="1:5" ht="14.25">
      <c r="A79" s="44" t="s">
        <v>67</v>
      </c>
      <c r="B79" s="21">
        <v>0</v>
      </c>
      <c r="C79" s="26"/>
    </row>
    <row r="80" spans="1:5" ht="14.25">
      <c r="A80" s="44" t="s">
        <v>68</v>
      </c>
      <c r="B80" s="21">
        <v>0</v>
      </c>
      <c r="C80" s="26"/>
    </row>
    <row r="81" spans="1:5" ht="14.25">
      <c r="A81" s="44" t="s">
        <v>69</v>
      </c>
      <c r="B81" s="21">
        <v>0</v>
      </c>
      <c r="C81" s="26"/>
    </row>
    <row r="82" spans="1:5" ht="15">
      <c r="A82" s="29" t="s">
        <v>70</v>
      </c>
      <c r="B82" s="17">
        <f>SUM(B68+B69+B70+B71+B72+B73+B76+B77)</f>
        <v>4073459.0700000003</v>
      </c>
      <c r="C82" s="26"/>
    </row>
    <row r="83" spans="1:5" ht="15">
      <c r="A83" s="29"/>
      <c r="B83" s="20"/>
      <c r="C83" s="33"/>
    </row>
    <row r="84" spans="1:5" ht="15">
      <c r="A84" s="39" t="s">
        <v>71</v>
      </c>
      <c r="B84" s="39"/>
      <c r="C84" s="33"/>
    </row>
    <row r="85" spans="1:5" ht="14.25">
      <c r="A85" s="44" t="s">
        <v>72</v>
      </c>
      <c r="B85" s="20">
        <v>0</v>
      </c>
      <c r="C85" s="33"/>
    </row>
    <row r="86" spans="1:5" ht="14.25">
      <c r="A86" s="44" t="s">
        <v>73</v>
      </c>
      <c r="B86" s="20">
        <v>0</v>
      </c>
      <c r="C86" s="33"/>
    </row>
    <row r="87" spans="1:5" ht="14.25">
      <c r="A87" s="44" t="s">
        <v>74</v>
      </c>
      <c r="B87" s="20">
        <v>0</v>
      </c>
      <c r="C87" s="33"/>
    </row>
    <row r="88" spans="1:5" ht="14.25">
      <c r="A88" s="44" t="s">
        <v>75</v>
      </c>
      <c r="B88" s="20">
        <v>0</v>
      </c>
      <c r="C88" s="9"/>
    </row>
    <row r="89" spans="1:5" ht="14.25" customHeight="1">
      <c r="A89" s="29" t="s">
        <v>76</v>
      </c>
      <c r="B89" s="17">
        <f>B85+B86+B87+B88</f>
        <v>0</v>
      </c>
      <c r="C89" s="9"/>
    </row>
    <row r="90" spans="1:5" ht="15">
      <c r="A90" s="29" t="s">
        <v>77</v>
      </c>
      <c r="B90" s="17">
        <f>B82+B89</f>
        <v>4073459.0700000003</v>
      </c>
      <c r="C90" s="9"/>
    </row>
    <row r="91" spans="1:5" ht="15">
      <c r="A91" s="29"/>
      <c r="B91" s="21"/>
      <c r="C91" s="9"/>
    </row>
    <row r="92" spans="1:5" ht="15">
      <c r="A92" s="39" t="s">
        <v>78</v>
      </c>
      <c r="B92" s="40"/>
      <c r="C92" s="33"/>
    </row>
    <row r="93" spans="1:5" ht="15">
      <c r="A93" s="44" t="s">
        <v>79</v>
      </c>
      <c r="B93" s="17">
        <v>0</v>
      </c>
      <c r="C93" s="2"/>
    </row>
    <row r="94" spans="1:5" ht="15">
      <c r="A94" s="44" t="s">
        <v>80</v>
      </c>
      <c r="B94" s="45">
        <v>0</v>
      </c>
      <c r="C94" s="2"/>
    </row>
    <row r="95" spans="1:5" ht="15">
      <c r="A95" s="29" t="s">
        <v>81</v>
      </c>
      <c r="B95" s="45">
        <f>B93+B94</f>
        <v>0</v>
      </c>
      <c r="C95" s="46"/>
      <c r="D95" s="37"/>
      <c r="E95" s="37"/>
    </row>
    <row r="96" spans="1:5" s="37" customFormat="1" ht="14.25">
      <c r="A96" s="66"/>
      <c r="B96" s="66"/>
      <c r="C96" s="18"/>
      <c r="D96" s="43"/>
      <c r="E96" s="1"/>
    </row>
    <row r="97" spans="1:5" ht="15">
      <c r="A97" s="13" t="s">
        <v>82</v>
      </c>
      <c r="B97" s="47"/>
      <c r="C97" s="18"/>
      <c r="D97" s="43"/>
    </row>
    <row r="98" spans="1:5" ht="15">
      <c r="A98" s="16" t="s">
        <v>83</v>
      </c>
      <c r="B98" s="17">
        <v>0</v>
      </c>
      <c r="C98" s="18"/>
    </row>
    <row r="99" spans="1:5" ht="15" customHeight="1">
      <c r="A99" s="16" t="s">
        <v>84</v>
      </c>
      <c r="B99" s="17">
        <f>SUM(B100:B101)</f>
        <v>4061636.1399999997</v>
      </c>
      <c r="C99" s="18"/>
      <c r="D99" s="43"/>
    </row>
    <row r="100" spans="1:5" ht="15" customHeight="1">
      <c r="A100" s="19" t="s">
        <v>85</v>
      </c>
      <c r="B100" s="20">
        <f>B30+B36+B41-B82+B44</f>
        <v>3768718.57</v>
      </c>
      <c r="C100" s="18"/>
    </row>
    <row r="101" spans="1:5" ht="14.25">
      <c r="A101" s="19" t="s">
        <v>86</v>
      </c>
      <c r="B101" s="20">
        <f>B31+B37+B42</f>
        <v>292917.57000000007</v>
      </c>
      <c r="C101" s="18"/>
      <c r="D101" s="43"/>
    </row>
    <row r="102" spans="1:5" ht="15">
      <c r="A102" s="16" t="s">
        <v>87</v>
      </c>
      <c r="B102" s="17">
        <f>SUM(B103:B104)</f>
        <v>0</v>
      </c>
      <c r="C102" s="18"/>
    </row>
    <row r="103" spans="1:5" ht="14.25">
      <c r="A103" s="19" t="s">
        <v>88</v>
      </c>
      <c r="B103" s="20">
        <v>0</v>
      </c>
      <c r="C103" s="18"/>
    </row>
    <row r="104" spans="1:5" ht="14.25">
      <c r="A104" s="19" t="s">
        <v>89</v>
      </c>
      <c r="B104" s="20">
        <v>0</v>
      </c>
      <c r="C104" s="18"/>
    </row>
    <row r="105" spans="1:5" ht="15">
      <c r="A105" s="29" t="s">
        <v>90</v>
      </c>
      <c r="B105" s="23">
        <f>(B32+B50)-(B90+B95)-B112</f>
        <v>4061636.1400000006</v>
      </c>
      <c r="C105" s="2"/>
      <c r="D105" s="48"/>
    </row>
    <row r="106" spans="1:5" ht="14.25">
      <c r="A106" s="1" t="s">
        <v>91</v>
      </c>
      <c r="B106" s="21"/>
      <c r="C106" s="2"/>
      <c r="D106" s="48"/>
    </row>
    <row r="107" spans="1:5" ht="15">
      <c r="A107" s="49" t="s">
        <v>92</v>
      </c>
      <c r="B107" s="50"/>
      <c r="C107" s="2"/>
    </row>
    <row r="108" spans="1:5" ht="15">
      <c r="A108" s="51" t="s">
        <v>93</v>
      </c>
      <c r="B108" s="23">
        <v>0</v>
      </c>
      <c r="C108" s="2"/>
    </row>
    <row r="109" spans="1:5" ht="15">
      <c r="A109" s="51" t="s">
        <v>94</v>
      </c>
      <c r="B109" s="23">
        <v>0</v>
      </c>
      <c r="C109" s="2"/>
      <c r="E109" s="43"/>
    </row>
    <row r="110" spans="1:5" ht="15">
      <c r="A110" s="51" t="s">
        <v>95</v>
      </c>
      <c r="B110" s="23">
        <v>0</v>
      </c>
    </row>
    <row r="111" spans="1:5" ht="15">
      <c r="A111" s="51" t="s">
        <v>96</v>
      </c>
      <c r="B111" s="23">
        <v>0</v>
      </c>
    </row>
    <row r="112" spans="1:5" ht="15">
      <c r="A112" s="49" t="s">
        <v>97</v>
      </c>
      <c r="B112" s="52">
        <f>B108+B109+B110+B111</f>
        <v>0</v>
      </c>
    </row>
    <row r="113" spans="1:2" ht="15">
      <c r="A113" s="53" t="s">
        <v>98</v>
      </c>
      <c r="B113" s="53"/>
    </row>
    <row r="114" spans="1:2" ht="105">
      <c r="A114" s="53" t="s">
        <v>99</v>
      </c>
      <c r="B114" s="53"/>
    </row>
    <row r="115" spans="1:2" ht="15">
      <c r="A115" s="54"/>
      <c r="B115" s="55"/>
    </row>
    <row r="116" spans="1:2" ht="15">
      <c r="A116" s="54"/>
      <c r="B116" s="55"/>
    </row>
    <row r="117" spans="1:2" ht="15">
      <c r="A117" s="54"/>
      <c r="B117" s="55"/>
    </row>
    <row r="118" spans="1:2" ht="15">
      <c r="A118" s="54"/>
      <c r="B118" s="55"/>
    </row>
    <row r="119" spans="1:2" ht="15">
      <c r="A119" s="54"/>
      <c r="B119" s="55"/>
    </row>
    <row r="120" spans="1:2" ht="15">
      <c r="A120" s="54"/>
      <c r="B120" s="55"/>
    </row>
    <row r="121" spans="1:2" ht="14.25">
      <c r="A121" s="1" t="s">
        <v>100</v>
      </c>
      <c r="B121" s="56" t="s">
        <v>101</v>
      </c>
    </row>
    <row r="122" spans="1:2" ht="12.75">
      <c r="A122" s="1" t="s">
        <v>102</v>
      </c>
      <c r="B122" s="57"/>
    </row>
    <row r="123" spans="1:2" ht="12.75">
      <c r="A123" s="1" t="s">
        <v>103</v>
      </c>
      <c r="B123" s="57"/>
    </row>
    <row r="124" spans="1:2" ht="12.75"/>
    <row r="125" spans="1:2" ht="12.75"/>
    <row r="126" spans="1:2" ht="12.75"/>
    <row r="127" spans="1:2" ht="12.75"/>
    <row r="128" spans="1:2" ht="12.75"/>
    <row r="129" spans="2:2" ht="12.75">
      <c r="B129" s="43"/>
    </row>
  </sheetData>
  <mergeCells count="10">
    <mergeCell ref="A21:B21"/>
    <mergeCell ref="A22:A23"/>
    <mergeCell ref="B22:B23"/>
    <mergeCell ref="A96:B96"/>
    <mergeCell ref="A1:B1"/>
    <mergeCell ref="A2:B7"/>
    <mergeCell ref="A8:B9"/>
    <mergeCell ref="A10:B10"/>
    <mergeCell ref="A12:B12"/>
    <mergeCell ref="A14:B14"/>
  </mergeCells>
  <printOptions horizontalCentered="1" verticalCentered="1"/>
  <pageMargins left="0.51181102362204722" right="0.51181102362204722" top="1.1811023622047243" bottom="1.1811023622047243" header="0.78740157480314954" footer="0.78740157480314954"/>
  <pageSetup paperSize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1037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08_2025</vt:lpstr>
      <vt:lpstr>'08_2025'!Area_de_impressao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LUCAS DE SOUSA BATISTA</cp:lastModifiedBy>
  <cp:revision>185</cp:revision>
  <cp:lastPrinted>2025-04-07T14:23:12Z</cp:lastPrinted>
  <dcterms:created xsi:type="dcterms:W3CDTF">2021-09-23T15:15:02Z</dcterms:created>
  <dcterms:modified xsi:type="dcterms:W3CDTF">2025-09-03T12:59:05Z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